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ddabe5d7ffeab51/Desktop/calculator/KOMUJA/"/>
    </mc:Choice>
  </mc:AlternateContent>
  <xr:revisionPtr revIDLastSave="508" documentId="13_ncr:1_{90C5A0F4-899F-4482-85DF-B85241AD0925}" xr6:coauthVersionLast="47" xr6:coauthVersionMax="47" xr10:uidLastSave="{04CBD907-4A4E-4BCA-BC7E-3F4D4F83028A}"/>
  <bookViews>
    <workbookView xWindow="28680" yWindow="-120" windowWidth="24240" windowHeight="13020" xr2:uid="{E0D77395-7913-4791-A8C1-68F28562B10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D35" i="1" s="1"/>
  <c r="D36" i="1" s="1"/>
  <c r="B41" i="1" s="1"/>
  <c r="D2" i="1"/>
  <c r="B25" i="1"/>
  <c r="D7" i="1"/>
  <c r="D19" i="1" s="1"/>
  <c r="E19" i="1" s="1"/>
  <c r="B21" i="1"/>
  <c r="B11" i="1"/>
  <c r="B16" i="1" s="1"/>
  <c r="D20" i="1" s="1"/>
  <c r="E20" i="1" s="1"/>
  <c r="C36" i="1"/>
  <c r="B15" i="1"/>
  <c r="B40" i="1" l="1"/>
  <c r="B42" i="1" s="1"/>
  <c r="C42" i="1" s="1"/>
  <c r="B24" i="1"/>
  <c r="F26" i="1" l="1"/>
  <c r="B27" i="1" s="1"/>
  <c r="B26" i="1" s="1"/>
</calcChain>
</file>

<file path=xl/sharedStrings.xml><?xml version="1.0" encoding="utf-8"?>
<sst xmlns="http://schemas.openxmlformats.org/spreadsheetml/2006/main" count="52" uniqueCount="50">
  <si>
    <t>Komuja Eligibility Report</t>
  </si>
  <si>
    <t>Name</t>
  </si>
  <si>
    <t>IC No</t>
  </si>
  <si>
    <t>Birth Date</t>
  </si>
  <si>
    <t>Salary</t>
  </si>
  <si>
    <t>- Amount Booked (RM)</t>
  </si>
  <si>
    <t>- In Transit (RM)</t>
  </si>
  <si>
    <t>- Existing Deduction (RM)</t>
  </si>
  <si>
    <t>Availability (60%)</t>
  </si>
  <si>
    <t>Net Available</t>
  </si>
  <si>
    <t>Tenure (months)</t>
  </si>
  <si>
    <t>Loan Amount (RM)</t>
  </si>
  <si>
    <t>Selling Price (RM)</t>
  </si>
  <si>
    <t>Subscription (RM)</t>
  </si>
  <si>
    <t>Angkasa Charges (RM)</t>
  </si>
  <si>
    <t>SOLA Booking (RM)</t>
  </si>
  <si>
    <t>Redemption Details</t>
  </si>
  <si>
    <t>Loan Details</t>
  </si>
  <si>
    <t>Personal Details</t>
  </si>
  <si>
    <t>Salary / Deductions</t>
  </si>
  <si>
    <t>For Komuja KOPSYA Express 7.99%</t>
  </si>
  <si>
    <t>Koperasi</t>
  </si>
  <si>
    <t>Disbursement</t>
  </si>
  <si>
    <t>Net Disbursement (RM)</t>
  </si>
  <si>
    <t>- Redemptions (RM)</t>
  </si>
  <si>
    <t>Payout (RM)</t>
  </si>
  <si>
    <t>Total</t>
  </si>
  <si>
    <t>Settlement (RM)</t>
  </si>
  <si>
    <t>Instalment (RM)</t>
  </si>
  <si>
    <t>+ Redemption (RM)</t>
  </si>
  <si>
    <t>Rate</t>
  </si>
  <si>
    <t>Max Age</t>
  </si>
  <si>
    <t>Age</t>
  </si>
  <si>
    <t>Max Tenure</t>
  </si>
  <si>
    <t>Max Amt</t>
  </si>
  <si>
    <t>Version 2021-05-23</t>
  </si>
  <si>
    <t>Package Parameters</t>
  </si>
  <si>
    <t>Actual</t>
  </si>
  <si>
    <t>Charges Amt</t>
  </si>
  <si>
    <t>Charges %</t>
  </si>
  <si>
    <t>Int Charges Amt</t>
  </si>
  <si>
    <t>Int Charges %</t>
  </si>
  <si>
    <t>Entry Date</t>
  </si>
  <si>
    <t>Monthly Instalment (RM)</t>
  </si>
  <si>
    <t>Instalment Details</t>
  </si>
  <si>
    <t>Advance Payment</t>
  </si>
  <si>
    <t>Max Loan Amount</t>
  </si>
  <si>
    <t>One Month Installment</t>
  </si>
  <si>
    <t>BAHARUDIN BIN AMIN</t>
  </si>
  <si>
    <t>900903-06-5037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</si>
</sst>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&quot;RM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1" xfId="0" applyNumberFormat="1" applyBorder="1" applyProtection="1">
      <protection hidden="1"/>
    </xf>
    <xf numFmtId="0" fontId="4" fillId="0" borderId="0" xfId="0" applyFont="1" applyProtection="1">
      <protection hidden="1"/>
    </xf>
    <xf numFmtId="1" fontId="0" fillId="0" borderId="0" xfId="0" applyNumberFormat="1" applyProtection="1">
      <protection hidden="1"/>
    </xf>
    <xf numFmtId="165" fontId="0" fillId="0" borderId="1" xfId="0" applyNumberFormat="1" applyBorder="1" applyProtection="1">
      <protection hidden="1"/>
    </xf>
    <xf numFmtId="0" fontId="0" fillId="0" borderId="0" xfId="0" quotePrefix="1" applyProtection="1">
      <protection hidden="1"/>
    </xf>
    <xf numFmtId="9" fontId="0" fillId="0" borderId="0" xfId="0" applyNumberFormat="1" applyProtection="1">
      <protection hidden="1"/>
    </xf>
    <xf numFmtId="10" fontId="0" fillId="3" borderId="0" xfId="1" applyNumberFormat="1" applyFont="1" applyFill="1" applyBorder="1" applyProtection="1">
      <protection hidden="1"/>
    </xf>
    <xf numFmtId="1" fontId="0" fillId="0" borderId="1" xfId="0" applyNumberFormat="1" applyBorder="1" applyProtection="1">
      <protection hidden="1"/>
    </xf>
    <xf numFmtId="0" fontId="2" fillId="0" borderId="0" xfId="0" applyFont="1" applyProtection="1">
      <protection hidden="1"/>
    </xf>
    <xf numFmtId="165" fontId="0" fillId="0" borderId="0" xfId="0" applyNumberFormat="1" applyProtection="1">
      <protection hidden="1"/>
    </xf>
    <xf numFmtId="0" fontId="0" fillId="0" borderId="1" xfId="0" applyBorder="1" applyProtection="1">
      <protection hidden="1"/>
    </xf>
    <xf numFmtId="164" fontId="0" fillId="2" borderId="2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hidden="1"/>
    </xf>
    <xf numFmtId="49" fontId="0" fillId="2" borderId="3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Alignment="1" applyProtection="1">
      <alignment horizontal="left" vertical="top"/>
      <protection locked="0"/>
    </xf>
    <xf numFmtId="49" fontId="0" fillId="2" borderId="5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55FA6-F3F0-46C3-9B2D-E1CE54354989}">
  <dimension ref="A1:F42"/>
  <sheetViews>
    <sheetView tabSelected="1" topLeftCell="A10" zoomScale="125" workbookViewId="0">
      <selection activeCell="B20" sqref="B20"/>
    </sheetView>
  </sheetViews>
  <sheetFormatPr defaultColWidth="8.85546875" defaultRowHeight="15" x14ac:dyDescent="0.25"/>
  <cols>
    <col min="1" max="1" width="24.28515625" style="2" customWidth="1"/>
    <col min="2" max="2" width="14.140625" style="2" bestFit="1" customWidth="1"/>
    <col min="3" max="3" width="17.42578125" style="2" customWidth="1"/>
    <col min="4" max="4" width="14.28515625" style="2" customWidth="1"/>
    <col min="5" max="5" width="20.140625" style="2" hidden="1" customWidth="1"/>
    <col min="6" max="6" width="8.85546875" style="2" hidden="1" customWidth="1"/>
    <col min="7" max="16384" width="8.85546875" style="2"/>
  </cols>
  <sheetData>
    <row r="1" spans="1:6" x14ac:dyDescent="0.25">
      <c r="A1" s="1" t="s">
        <v>0</v>
      </c>
      <c r="D1" s="3" t="s">
        <v>35</v>
      </c>
    </row>
    <row r="2" spans="1:6" x14ac:dyDescent="0.25">
      <c r="A2" s="2" t="s">
        <v>20</v>
      </c>
      <c r="C2" s="2" t="s">
        <v>42</v>
      </c>
      <c r="D2" s="4">
        <f ca="1">TODAY()</f>
        <v>45922</v>
      </c>
    </row>
    <row r="4" spans="1:6" x14ac:dyDescent="0.25">
      <c r="A4" s="5" t="s">
        <v>18</v>
      </c>
    </row>
    <row r="5" spans="1:6" x14ac:dyDescent="0.25">
      <c r="A5" s="2" t="s">
        <v>1</v>
      </c>
      <c r="B5" s="19" t="s">
        <v>48</v>
      </c>
      <c r="C5" s="20"/>
      <c r="D5" s="21"/>
    </row>
    <row r="6" spans="1:6" x14ac:dyDescent="0.25">
      <c r="A6" s="2" t="s">
        <v>2</v>
      </c>
      <c r="B6" s="19" t="s">
        <v>49</v>
      </c>
      <c r="C6" s="20"/>
      <c r="D6" s="21"/>
    </row>
    <row r="7" spans="1:6" x14ac:dyDescent="0.25">
      <c r="A7" s="2" t="s">
        <v>3</v>
      </c>
      <c r="B7" s="15">
        <v>33119</v>
      </c>
      <c r="C7" s="2" t="s">
        <v>32</v>
      </c>
      <c r="D7" s="6">
        <f ca="1">YEAR(TODAY())-YEAR(B7)</f>
        <v>35</v>
      </c>
    </row>
    <row r="9" spans="1:6" x14ac:dyDescent="0.25">
      <c r="A9" s="5" t="s">
        <v>19</v>
      </c>
      <c r="E9" s="5" t="s">
        <v>36</v>
      </c>
    </row>
    <row r="10" spans="1:6" x14ac:dyDescent="0.25">
      <c r="A10" s="2" t="s">
        <v>4</v>
      </c>
      <c r="B10" s="16">
        <v>3211</v>
      </c>
      <c r="E10" s="2" t="s">
        <v>31</v>
      </c>
      <c r="F10" s="2">
        <v>58</v>
      </c>
    </row>
    <row r="11" spans="1:6" x14ac:dyDescent="0.25">
      <c r="A11" s="2" t="s">
        <v>8</v>
      </c>
      <c r="B11" s="7">
        <f>B10*59.9/100</f>
        <v>1923.3889999999999</v>
      </c>
      <c r="E11" s="2" t="s">
        <v>33</v>
      </c>
      <c r="F11" s="2">
        <v>120</v>
      </c>
    </row>
    <row r="12" spans="1:6" x14ac:dyDescent="0.25">
      <c r="A12" s="8" t="s">
        <v>7</v>
      </c>
      <c r="B12" s="16">
        <v>727.5</v>
      </c>
      <c r="E12" s="2" t="s">
        <v>40</v>
      </c>
      <c r="F12" s="2">
        <v>30</v>
      </c>
    </row>
    <row r="13" spans="1:6" x14ac:dyDescent="0.25">
      <c r="A13" s="8" t="s">
        <v>6</v>
      </c>
      <c r="B13" s="16"/>
      <c r="E13" s="2" t="s">
        <v>41</v>
      </c>
      <c r="F13" s="9">
        <v>0.01</v>
      </c>
    </row>
    <row r="14" spans="1:6" x14ac:dyDescent="0.25">
      <c r="A14" s="8" t="s">
        <v>5</v>
      </c>
      <c r="B14" s="16">
        <v>0</v>
      </c>
      <c r="E14" s="2" t="s">
        <v>34</v>
      </c>
      <c r="F14" s="2">
        <v>100000</v>
      </c>
    </row>
    <row r="15" spans="1:6" x14ac:dyDescent="0.25">
      <c r="A15" s="8" t="s">
        <v>29</v>
      </c>
      <c r="B15" s="7">
        <f>C36</f>
        <v>0</v>
      </c>
      <c r="E15" s="2" t="s">
        <v>39</v>
      </c>
      <c r="F15" s="9">
        <v>0.08</v>
      </c>
    </row>
    <row r="16" spans="1:6" x14ac:dyDescent="0.25">
      <c r="A16" s="2" t="s">
        <v>9</v>
      </c>
      <c r="B16" s="7">
        <f>B11-B12-B13-B14</f>
        <v>1195.8889999999999</v>
      </c>
      <c r="E16" s="2" t="s">
        <v>38</v>
      </c>
      <c r="F16" s="2">
        <v>510</v>
      </c>
    </row>
    <row r="17" spans="1:6" x14ac:dyDescent="0.25">
      <c r="E17" s="2" t="s">
        <v>30</v>
      </c>
      <c r="F17" s="10">
        <v>7.9899999999999999E-2</v>
      </c>
    </row>
    <row r="18" spans="1:6" x14ac:dyDescent="0.25">
      <c r="A18" s="5" t="s">
        <v>17</v>
      </c>
    </row>
    <row r="19" spans="1:6" x14ac:dyDescent="0.25">
      <c r="A19" s="2" t="s">
        <v>10</v>
      </c>
      <c r="B19" s="17">
        <v>120</v>
      </c>
      <c r="C19" s="2" t="s">
        <v>33</v>
      </c>
      <c r="D19" s="11">
        <f ca="1">IF((F10-D7)*12&gt;F11,F11,(F10-D7)*12)</f>
        <v>120</v>
      </c>
      <c r="E19" s="12" t="str">
        <f ca="1">IF(B19&gt;D19,"*Tenure exceeded","")</f>
        <v/>
      </c>
    </row>
    <row r="20" spans="1:6" x14ac:dyDescent="0.25">
      <c r="A20" s="2" t="s">
        <v>11</v>
      </c>
      <c r="B20" s="16">
        <v>75000</v>
      </c>
      <c r="C20" s="2" t="s">
        <v>46</v>
      </c>
      <c r="D20" s="7">
        <f>IF((B16-F12)*(B19/(1+F13)/(F17*B19/12+1))&gt;F14,F14,(B16-F12)*(B19/(1+F13)/(F17*B19/12+1)))</f>
        <v>76999.146940819701</v>
      </c>
      <c r="E20" s="12" t="str">
        <f>IF(B20&gt;D20,"*Amount exceeded","")</f>
        <v/>
      </c>
    </row>
    <row r="21" spans="1:6" x14ac:dyDescent="0.25">
      <c r="A21" s="2" t="s">
        <v>12</v>
      </c>
      <c r="B21" s="7">
        <f>F17*B20*B19/12+B20</f>
        <v>134925</v>
      </c>
    </row>
    <row r="23" spans="1:6" x14ac:dyDescent="0.25">
      <c r="A23" s="5" t="s">
        <v>44</v>
      </c>
    </row>
    <row r="24" spans="1:6" x14ac:dyDescent="0.25">
      <c r="A24" s="2" t="s">
        <v>43</v>
      </c>
      <c r="B24" s="7">
        <f ca="1">B21/D19</f>
        <v>1124.375</v>
      </c>
    </row>
    <row r="25" spans="1:6" x14ac:dyDescent="0.25">
      <c r="A25" s="2" t="s">
        <v>13</v>
      </c>
      <c r="B25" s="7">
        <f>F12</f>
        <v>30</v>
      </c>
    </row>
    <row r="26" spans="1:6" x14ac:dyDescent="0.25">
      <c r="A26" s="2" t="s">
        <v>14</v>
      </c>
      <c r="B26" s="7">
        <f ca="1">B27-B25-B24</f>
        <v>11.724999999999909</v>
      </c>
      <c r="E26" s="2" t="s">
        <v>37</v>
      </c>
      <c r="F26" s="13">
        <f ca="1">(B24+B25)/(1-F13)-B25-B24</f>
        <v>11.660353535353579</v>
      </c>
    </row>
    <row r="27" spans="1:6" x14ac:dyDescent="0.25">
      <c r="A27" s="2" t="s">
        <v>15</v>
      </c>
      <c r="B27" s="7">
        <f ca="1">ROUNDUP(B24+B25+F26,1)</f>
        <v>1166.0999999999999</v>
      </c>
    </row>
    <row r="29" spans="1:6" x14ac:dyDescent="0.25">
      <c r="A29" s="5" t="s">
        <v>16</v>
      </c>
    </row>
    <row r="30" spans="1:6" x14ac:dyDescent="0.25">
      <c r="A30" s="18" t="s">
        <v>21</v>
      </c>
      <c r="B30" s="18"/>
      <c r="C30" s="14" t="s">
        <v>28</v>
      </c>
      <c r="D30" s="14" t="s">
        <v>27</v>
      </c>
    </row>
    <row r="31" spans="1:6" x14ac:dyDescent="0.25">
      <c r="A31" s="22" t="s">
        <v>47</v>
      </c>
      <c r="B31" s="22"/>
      <c r="C31" s="16"/>
      <c r="D31" s="16"/>
    </row>
    <row r="32" spans="1:6" x14ac:dyDescent="0.25">
      <c r="A32" s="22"/>
      <c r="B32" s="22"/>
      <c r="C32" s="16"/>
      <c r="D32" s="16"/>
    </row>
    <row r="33" spans="1:4" x14ac:dyDescent="0.25">
      <c r="A33" s="22"/>
      <c r="B33" s="22"/>
      <c r="C33" s="16"/>
      <c r="D33" s="16"/>
    </row>
    <row r="34" spans="1:4" x14ac:dyDescent="0.25">
      <c r="A34" s="22"/>
      <c r="B34" s="22"/>
      <c r="C34" s="16"/>
      <c r="D34" s="16"/>
    </row>
    <row r="35" spans="1:4" x14ac:dyDescent="0.25">
      <c r="A35" s="22" t="s">
        <v>45</v>
      </c>
      <c r="B35" s="22"/>
      <c r="C35" s="16"/>
      <c r="D35" s="16">
        <f>B39*17%</f>
        <v>12750.000000000002</v>
      </c>
    </row>
    <row r="36" spans="1:4" x14ac:dyDescent="0.25">
      <c r="A36" s="18" t="s">
        <v>26</v>
      </c>
      <c r="B36" s="18"/>
      <c r="C36" s="7">
        <f>SUM(C31:C35)</f>
        <v>0</v>
      </c>
      <c r="D36" s="7">
        <f>SUM(D31:D35)</f>
        <v>12750.000000000002</v>
      </c>
    </row>
    <row r="38" spans="1:4" x14ac:dyDescent="0.25">
      <c r="A38" s="5" t="s">
        <v>22</v>
      </c>
    </row>
    <row r="39" spans="1:4" x14ac:dyDescent="0.25">
      <c r="A39" s="2" t="s">
        <v>11</v>
      </c>
      <c r="B39" s="7">
        <f>B20</f>
        <v>75000</v>
      </c>
    </row>
    <row r="40" spans="1:4" x14ac:dyDescent="0.25">
      <c r="A40" s="2" t="s">
        <v>25</v>
      </c>
      <c r="B40" s="7">
        <f>B39-(B39*F15+F16)</f>
        <v>68490</v>
      </c>
    </row>
    <row r="41" spans="1:4" x14ac:dyDescent="0.25">
      <c r="A41" s="8" t="s">
        <v>24</v>
      </c>
      <c r="B41" s="7">
        <f>D36</f>
        <v>12750.000000000002</v>
      </c>
    </row>
    <row r="42" spans="1:4" x14ac:dyDescent="0.25">
      <c r="A42" s="2" t="s">
        <v>23</v>
      </c>
      <c r="B42" s="7">
        <f>B40-B41</f>
        <v>55740</v>
      </c>
      <c r="C42" s="12" t="str">
        <f>IF(B42&lt;0,"*Negative Disbursement","")</f>
        <v/>
      </c>
    </row>
  </sheetData>
  <sheetProtection algorithmName="SHA-512" hashValue="Vgn8m864lQMZAhCyRHMepswSkJvLln54B+nFQiQUyBN+g91GFKjV8/8aptyRdTR51NV/5Fnv+xq8sDYbJSn4jw==" saltValue="eiPTNxwhcH04j6sgTtfuMg==" spinCount="100000" sheet="1" objects="1" scenarios="1"/>
  <mergeCells count="9">
    <mergeCell ref="A36:B36"/>
    <mergeCell ref="B5:D5"/>
    <mergeCell ref="B6:D6"/>
    <mergeCell ref="A30:B30"/>
    <mergeCell ref="A31:B31"/>
    <mergeCell ref="A32:B32"/>
    <mergeCell ref="A33:B33"/>
    <mergeCell ref="A34:B34"/>
    <mergeCell ref="A35:B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aish14.ef@gmail.com</cp:lastModifiedBy>
  <cp:lastPrinted>2022-07-26T03:09:56Z</cp:lastPrinted>
  <dcterms:created xsi:type="dcterms:W3CDTF">2021-05-23T06:00:48Z</dcterms:created>
  <dcterms:modified xsi:type="dcterms:W3CDTF">2025-09-22T06:51:44Z</dcterms:modified>
</cp:coreProperties>
</file>